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FP RFB\Bid REsults\"/>
    </mc:Choice>
  </mc:AlternateContent>
  <xr:revisionPtr revIDLastSave="0" documentId="8_{B7FF9860-985A-4420-9E9D-836211250C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id Tabulation" sheetId="4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4" l="1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L33" i="4"/>
  <c r="M33" i="4"/>
  <c r="N33" i="4"/>
  <c r="O33" i="4"/>
  <c r="P33" i="4"/>
  <c r="Q33" i="4"/>
  <c r="L32" i="4"/>
  <c r="M32" i="4"/>
  <c r="N32" i="4"/>
  <c r="O32" i="4"/>
  <c r="P32" i="4"/>
  <c r="Q32" i="4"/>
  <c r="L24" i="4"/>
  <c r="M24" i="4"/>
  <c r="N24" i="4"/>
  <c r="O24" i="4"/>
  <c r="P24" i="4"/>
  <c r="J33" i="4"/>
  <c r="J32" i="4"/>
  <c r="J24" i="4"/>
  <c r="F24" i="4"/>
  <c r="F33" i="4"/>
  <c r="F32" i="4"/>
  <c r="O39" i="4" l="1"/>
  <c r="P39" i="4" s="1"/>
  <c r="M39" i="4"/>
  <c r="N39" i="4" s="1"/>
  <c r="L39" i="4"/>
  <c r="J39" i="4"/>
  <c r="F39" i="4"/>
  <c r="O38" i="4"/>
  <c r="P38" i="4" s="1"/>
  <c r="M38" i="4"/>
  <c r="N38" i="4" s="1"/>
  <c r="L38" i="4"/>
  <c r="J38" i="4"/>
  <c r="F38" i="4"/>
  <c r="O37" i="4"/>
  <c r="P37" i="4" s="1"/>
  <c r="M37" i="4"/>
  <c r="N37" i="4" s="1"/>
  <c r="L37" i="4"/>
  <c r="J37" i="4"/>
  <c r="F37" i="4"/>
  <c r="O36" i="4"/>
  <c r="P36" i="4" s="1"/>
  <c r="M36" i="4"/>
  <c r="N36" i="4" s="1"/>
  <c r="L36" i="4"/>
  <c r="J36" i="4"/>
  <c r="F36" i="4"/>
  <c r="O35" i="4"/>
  <c r="P35" i="4" s="1"/>
  <c r="M35" i="4"/>
  <c r="N35" i="4" s="1"/>
  <c r="L35" i="4"/>
  <c r="J35" i="4"/>
  <c r="F35" i="4"/>
  <c r="O34" i="4"/>
  <c r="P34" i="4" s="1"/>
  <c r="M34" i="4"/>
  <c r="N34" i="4" s="1"/>
  <c r="L34" i="4"/>
  <c r="J34" i="4"/>
  <c r="F34" i="4"/>
  <c r="O31" i="4"/>
  <c r="P31" i="4" s="1"/>
  <c r="M31" i="4"/>
  <c r="N31" i="4" s="1"/>
  <c r="L31" i="4"/>
  <c r="J31" i="4"/>
  <c r="F31" i="4"/>
  <c r="O30" i="4"/>
  <c r="P30" i="4" s="1"/>
  <c r="M30" i="4"/>
  <c r="N30" i="4" s="1"/>
  <c r="L30" i="4"/>
  <c r="J30" i="4"/>
  <c r="F30" i="4"/>
  <c r="O29" i="4"/>
  <c r="P29" i="4" s="1"/>
  <c r="M29" i="4"/>
  <c r="N29" i="4" s="1"/>
  <c r="L29" i="4"/>
  <c r="J29" i="4"/>
  <c r="F29" i="4"/>
  <c r="O28" i="4"/>
  <c r="P28" i="4" s="1"/>
  <c r="M28" i="4"/>
  <c r="N28" i="4" s="1"/>
  <c r="L28" i="4"/>
  <c r="J28" i="4"/>
  <c r="F28" i="4"/>
  <c r="O27" i="4"/>
  <c r="P27" i="4" s="1"/>
  <c r="M27" i="4"/>
  <c r="N27" i="4" s="1"/>
  <c r="L27" i="4"/>
  <c r="J27" i="4"/>
  <c r="F27" i="4"/>
  <c r="O26" i="4"/>
  <c r="P26" i="4" s="1"/>
  <c r="M26" i="4"/>
  <c r="N26" i="4" s="1"/>
  <c r="L26" i="4"/>
  <c r="J26" i="4"/>
  <c r="F26" i="4"/>
  <c r="O25" i="4"/>
  <c r="P25" i="4" s="1"/>
  <c r="M25" i="4"/>
  <c r="N25" i="4" s="1"/>
  <c r="L25" i="4"/>
  <c r="J25" i="4"/>
  <c r="F25" i="4"/>
  <c r="O23" i="4"/>
  <c r="P23" i="4" s="1"/>
  <c r="M23" i="4"/>
  <c r="N23" i="4" s="1"/>
  <c r="L23" i="4"/>
  <c r="J23" i="4"/>
  <c r="F23" i="4"/>
  <c r="O22" i="4"/>
  <c r="P22" i="4" s="1"/>
  <c r="M22" i="4"/>
  <c r="N22" i="4" s="1"/>
  <c r="L22" i="4"/>
  <c r="J22" i="4"/>
  <c r="F22" i="4"/>
  <c r="O21" i="4"/>
  <c r="P21" i="4" s="1"/>
  <c r="M21" i="4"/>
  <c r="N21" i="4" s="1"/>
  <c r="L21" i="4"/>
  <c r="J21" i="4"/>
  <c r="F21" i="4"/>
  <c r="O20" i="4"/>
  <c r="P20" i="4" s="1"/>
  <c r="M20" i="4"/>
  <c r="N20" i="4" s="1"/>
  <c r="L20" i="4"/>
  <c r="J20" i="4"/>
  <c r="F20" i="4"/>
  <c r="O19" i="4"/>
  <c r="P19" i="4" s="1"/>
  <c r="M19" i="4"/>
  <c r="N19" i="4" s="1"/>
  <c r="L19" i="4"/>
  <c r="J19" i="4"/>
  <c r="F19" i="4"/>
  <c r="O18" i="4"/>
  <c r="P18" i="4" s="1"/>
  <c r="M18" i="4"/>
  <c r="N18" i="4" s="1"/>
  <c r="L18" i="4"/>
  <c r="J18" i="4"/>
  <c r="F18" i="4"/>
  <c r="O17" i="4"/>
  <c r="P17" i="4" s="1"/>
  <c r="M17" i="4"/>
  <c r="N17" i="4" s="1"/>
  <c r="L17" i="4"/>
  <c r="J17" i="4"/>
  <c r="F17" i="4"/>
  <c r="O16" i="4"/>
  <c r="P16" i="4" s="1"/>
  <c r="M16" i="4"/>
  <c r="N16" i="4" s="1"/>
  <c r="L16" i="4"/>
  <c r="J16" i="4"/>
  <c r="F16" i="4"/>
  <c r="O15" i="4"/>
  <c r="P15" i="4" s="1"/>
  <c r="M15" i="4"/>
  <c r="N15" i="4" s="1"/>
  <c r="L15" i="4"/>
  <c r="J15" i="4"/>
  <c r="F15" i="4"/>
  <c r="O14" i="4"/>
  <c r="P14" i="4" s="1"/>
  <c r="M14" i="4"/>
  <c r="N14" i="4" s="1"/>
  <c r="L14" i="4"/>
  <c r="J14" i="4"/>
  <c r="F14" i="4"/>
  <c r="O13" i="4"/>
  <c r="P13" i="4" s="1"/>
  <c r="M13" i="4"/>
  <c r="N13" i="4" s="1"/>
  <c r="L13" i="4"/>
  <c r="J13" i="4"/>
  <c r="F13" i="4"/>
  <c r="O12" i="4"/>
  <c r="P12" i="4" s="1"/>
  <c r="M12" i="4"/>
  <c r="N12" i="4" s="1"/>
  <c r="L12" i="4"/>
  <c r="J12" i="4"/>
  <c r="F12" i="4"/>
  <c r="O11" i="4"/>
  <c r="P11" i="4" s="1"/>
  <c r="M11" i="4"/>
  <c r="N11" i="4" s="1"/>
  <c r="L11" i="4"/>
  <c r="J11" i="4"/>
  <c r="F11" i="4"/>
  <c r="O10" i="4"/>
  <c r="P10" i="4" s="1"/>
  <c r="M10" i="4"/>
  <c r="N10" i="4" s="1"/>
  <c r="L10" i="4"/>
  <c r="J10" i="4"/>
  <c r="H10" i="4"/>
  <c r="F10" i="4"/>
  <c r="O9" i="4"/>
  <c r="P9" i="4" s="1"/>
  <c r="M9" i="4"/>
  <c r="N9" i="4" s="1"/>
  <c r="L9" i="4"/>
  <c r="J9" i="4"/>
  <c r="H9" i="4"/>
  <c r="H40" i="4" s="1"/>
  <c r="F9" i="4"/>
  <c r="Q15" i="4" l="1"/>
  <c r="Q10" i="4"/>
  <c r="Q19" i="4"/>
  <c r="Q27" i="4"/>
  <c r="Q23" i="4"/>
  <c r="Q21" i="4"/>
  <c r="Q12" i="4"/>
  <c r="Q28" i="4"/>
  <c r="Q34" i="4"/>
  <c r="Q36" i="4"/>
  <c r="Q16" i="4"/>
  <c r="Q18" i="4"/>
  <c r="Q22" i="4"/>
  <c r="Q31" i="4"/>
  <c r="Q35" i="4"/>
  <c r="Q39" i="4"/>
  <c r="J40" i="4"/>
  <c r="N40" i="4"/>
  <c r="Q17" i="4"/>
  <c r="Q30" i="4"/>
  <c r="Q38" i="4"/>
  <c r="L40" i="4"/>
  <c r="Q11" i="4"/>
  <c r="Q13" i="4"/>
  <c r="Q25" i="4"/>
  <c r="Q29" i="4"/>
  <c r="Q37" i="4"/>
  <c r="F40" i="4"/>
  <c r="Q14" i="4"/>
  <c r="Q20" i="4"/>
  <c r="Q26" i="4"/>
  <c r="P40" i="4"/>
  <c r="Q9" i="4"/>
</calcChain>
</file>

<file path=xl/sharedStrings.xml><?xml version="1.0" encoding="utf-8"?>
<sst xmlns="http://schemas.openxmlformats.org/spreadsheetml/2006/main" count="143" uniqueCount="94">
  <si>
    <t>Bid Tabulation</t>
  </si>
  <si>
    <t xml:space="preserve"> </t>
  </si>
  <si>
    <t>Engineer's Estimate</t>
  </si>
  <si>
    <t>Bid Averages</t>
  </si>
  <si>
    <t>Engineer's Estimate / Low Bid Comparison</t>
  </si>
  <si>
    <t>ESTIMATE</t>
  </si>
  <si>
    <t>UNIT</t>
  </si>
  <si>
    <t>TOTAL</t>
  </si>
  <si>
    <t>UNIT PRICE</t>
  </si>
  <si>
    <t>TOTAL COST</t>
  </si>
  <si>
    <t>ITEM NO.</t>
  </si>
  <si>
    <t>DESCRIPTION</t>
  </si>
  <si>
    <t xml:space="preserve">  UNIT</t>
  </si>
  <si>
    <t>QUANTITY</t>
  </si>
  <si>
    <t>PRICE</t>
  </si>
  <si>
    <t>COST</t>
  </si>
  <si>
    <t>Average</t>
  </si>
  <si>
    <t>Difference</t>
  </si>
  <si>
    <t>Percent</t>
  </si>
  <si>
    <t>LF</t>
  </si>
  <si>
    <t>CY</t>
  </si>
  <si>
    <t>TON</t>
  </si>
  <si>
    <t>EA</t>
  </si>
  <si>
    <t>SY</t>
  </si>
  <si>
    <t>SF</t>
  </si>
  <si>
    <t>U</t>
  </si>
  <si>
    <t>Mobilization</t>
  </si>
  <si>
    <t>YES</t>
  </si>
  <si>
    <t>Submitted Bid Bond or Certified Check</t>
  </si>
  <si>
    <t>BID BOND</t>
  </si>
  <si>
    <t>Bid Quantities</t>
  </si>
  <si>
    <t>REASONS</t>
  </si>
  <si>
    <t>for differences over/under 100% of Engineer's Estimate</t>
  </si>
  <si>
    <t>Prequalified by NHDOT for Road</t>
  </si>
  <si>
    <t>Do written unit bids match the numerical written bid</t>
  </si>
  <si>
    <t>Are the totals numerically correct</t>
  </si>
  <si>
    <t>City of Somersworth</t>
  </si>
  <si>
    <t>Pike Industries</t>
  </si>
  <si>
    <t>Asphalt Emulsion for Tack Coat</t>
  </si>
  <si>
    <t>Plant Mix Source Treatment (AC) Paver Shim</t>
  </si>
  <si>
    <t>Adjusting Water Boxes</t>
  </si>
  <si>
    <t>Bitumunious Cub, Type B 4" Reveal</t>
  </si>
  <si>
    <t>18-inch Retroreflective Paint Pavement Marking (Stop Bar)</t>
  </si>
  <si>
    <t>Retroreflective Paint Pavement Marking, Word or Symbol</t>
  </si>
  <si>
    <t>GAL</t>
  </si>
  <si>
    <t>Acknowledged of ALL Addendums</t>
  </si>
  <si>
    <t>Hot Bituminous Pavement, Machine Method 1-1/2" depth</t>
  </si>
  <si>
    <t>Hot Bituminous Pavement, Hand Method 1-1/2" depth</t>
  </si>
  <si>
    <t>Replace Drainage Grates and Frames, Type B</t>
  </si>
  <si>
    <t>Drainage Structure Cleaning</t>
  </si>
  <si>
    <t>12-inch Retroreflective Paint Pavement Marking (SSLW)-Continental 5' wide Crosswalk</t>
  </si>
  <si>
    <t>Crushed Aggregate for Shoulder</t>
  </si>
  <si>
    <t>Bid form does not match quantity/price listed in bid</t>
  </si>
  <si>
    <t>BASE BID #1</t>
  </si>
  <si>
    <t>403.12a</t>
  </si>
  <si>
    <t>417b</t>
  </si>
  <si>
    <t>604.4a</t>
  </si>
  <si>
    <t>604.4b</t>
  </si>
  <si>
    <t>604.51a</t>
  </si>
  <si>
    <t>604.51b</t>
  </si>
  <si>
    <t>Adjusting Catch Basins and Drop Inlets</t>
  </si>
  <si>
    <t>Reconstructing Catch Basins and Drop Inlets</t>
  </si>
  <si>
    <t>Adjusting Drainage Manholes</t>
  </si>
  <si>
    <t>Reconstructing Drainage Manholes</t>
  </si>
  <si>
    <t>Adjusting Sewer Manholes</t>
  </si>
  <si>
    <t>Reconstructing Sewer Manholes</t>
  </si>
  <si>
    <t>604.52a</t>
  </si>
  <si>
    <t>604.52b</t>
  </si>
  <si>
    <t>604.61a</t>
  </si>
  <si>
    <t>24" Replace Sewer Manhole Cover and Frames</t>
  </si>
  <si>
    <t>604.61b</t>
  </si>
  <si>
    <t>32" Replace Sewer Manhole Cover and Frames</t>
  </si>
  <si>
    <t>604.62a</t>
  </si>
  <si>
    <t>24" Replace Drainage Manhole Cover and Frames</t>
  </si>
  <si>
    <t>604.62b</t>
  </si>
  <si>
    <t>32" Replace Drainage Manhole Cover and Frames</t>
  </si>
  <si>
    <t>Bitumunious Cub, Type A</t>
  </si>
  <si>
    <t>ALL</t>
  </si>
  <si>
    <t>Flaggers</t>
  </si>
  <si>
    <t>HR</t>
  </si>
  <si>
    <t>Portable Changeable Message Sign</t>
  </si>
  <si>
    <t>UN/WK</t>
  </si>
  <si>
    <t>Asphalt Cement Escalation</t>
  </si>
  <si>
    <t>403.11a</t>
  </si>
  <si>
    <t>Base Bid #1 Total Cost:</t>
  </si>
  <si>
    <t>Sawcut Pavement</t>
  </si>
  <si>
    <t>Cold Planning Bituminous Surfaces, Asphalt Trimming</t>
  </si>
  <si>
    <t>VF</t>
  </si>
  <si>
    <t xml:space="preserve">GMI Asphalt </t>
  </si>
  <si>
    <t>PaveX Inc</t>
  </si>
  <si>
    <t>Retroreflective Paint, 4” SSLW, Fog Line</t>
  </si>
  <si>
    <t>Retroreflective Paint, 4” DYSL, Centerline</t>
  </si>
  <si>
    <t>FY2022 Road Paving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</si>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</sst>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164" formatCode="0.0"/>
    <numFmt numFmtId="165" formatCode="0.000"/>
    <numFmt numFmtId="166" formatCode="0.00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>
      <alignment vertical="top"/>
    </xf>
    <xf numFmtId="3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0" fontId="1" fillId="0" borderId="0" applyFont="0" applyFill="0" applyBorder="0" applyAlignment="0" applyProtection="0"/>
    <xf numFmtId="0" fontId="1" fillId="0" borderId="1" applyNumberFormat="0" applyFont="0" applyFill="0" applyAlignment="0" applyProtection="0"/>
  </cellStyleXfs>
  <cellXfs count="74">
    <xf numFmtId="0" fontId="0" fillId="0" borderId="0" xfId="0"/>
    <xf numFmtId="0" fontId="4" fillId="0" borderId="0" xfId="1" applyFont="1" applyFill="1" applyAlignment="1"/>
    <xf numFmtId="0" fontId="4" fillId="0" borderId="2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5" xfId="1" applyFont="1" applyFill="1" applyBorder="1" applyAlignment="1"/>
    <xf numFmtId="7" fontId="4" fillId="0" borderId="7" xfId="1" applyNumberFormat="1" applyFont="1" applyFill="1" applyBorder="1" applyAlignment="1">
      <alignment horizontal="right"/>
    </xf>
    <xf numFmtId="7" fontId="4" fillId="0" borderId="7" xfId="3" applyFont="1" applyFill="1" applyBorder="1" applyAlignment="1">
      <alignment horizontal="right"/>
    </xf>
    <xf numFmtId="1" fontId="4" fillId="0" borderId="5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2" fontId="4" fillId="0" borderId="0" xfId="1" applyNumberFormat="1" applyFont="1" applyFill="1" applyAlignment="1">
      <alignment horizontal="left"/>
    </xf>
    <xf numFmtId="7" fontId="4" fillId="0" borderId="8" xfId="1" applyNumberFormat="1" applyFont="1" applyFill="1" applyBorder="1" applyAlignment="1">
      <alignment horizontal="right"/>
    </xf>
    <xf numFmtId="7" fontId="5" fillId="0" borderId="8" xfId="3" applyFont="1" applyFill="1" applyBorder="1" applyAlignment="1">
      <alignment horizontal="right"/>
    </xf>
    <xf numFmtId="7" fontId="5" fillId="0" borderId="2" xfId="3" applyFont="1" applyFill="1" applyBorder="1" applyAlignment="1">
      <alignment horizontal="right"/>
    </xf>
    <xf numFmtId="0" fontId="4" fillId="0" borderId="2" xfId="1" applyFont="1" applyFill="1" applyBorder="1" applyAlignment="1"/>
    <xf numFmtId="7" fontId="4" fillId="0" borderId="2" xfId="1" applyNumberFormat="1" applyFont="1" applyFill="1" applyBorder="1" applyAlignment="1">
      <alignment horizontal="right"/>
    </xf>
    <xf numFmtId="9" fontId="4" fillId="0" borderId="2" xfId="9" applyNumberFormat="1" applyFont="1" applyFill="1" applyBorder="1" applyAlignment="1"/>
    <xf numFmtId="165" fontId="4" fillId="0" borderId="0" xfId="1" applyNumberFormat="1" applyFont="1" applyFill="1" applyAlignment="1">
      <alignment horizontal="left"/>
    </xf>
    <xf numFmtId="1" fontId="4" fillId="0" borderId="0" xfId="1" applyNumberFormat="1" applyFont="1" applyFill="1" applyAlignment="1">
      <alignment horizontal="left"/>
    </xf>
    <xf numFmtId="166" fontId="4" fillId="0" borderId="0" xfId="1" applyNumberFormat="1" applyFont="1" applyFill="1" applyAlignment="1">
      <alignment horizontal="left"/>
    </xf>
    <xf numFmtId="7" fontId="4" fillId="0" borderId="9" xfId="1" applyNumberFormat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4" fillId="0" borderId="7" xfId="1" applyFont="1" applyFill="1" applyBorder="1" applyAlignment="1"/>
    <xf numFmtId="0" fontId="4" fillId="0" borderId="8" xfId="1" applyFont="1" applyFill="1" applyBorder="1" applyAlignment="1"/>
    <xf numFmtId="2" fontId="4" fillId="0" borderId="0" xfId="1" applyNumberFormat="1" applyFont="1" applyFill="1" applyAlignment="1">
      <alignment horizontal="center"/>
    </xf>
    <xf numFmtId="0" fontId="6" fillId="0" borderId="0" xfId="0" applyFont="1" applyFill="1"/>
    <xf numFmtId="0" fontId="6" fillId="2" borderId="12" xfId="0" applyFont="1" applyFill="1" applyBorder="1"/>
    <xf numFmtId="7" fontId="6" fillId="0" borderId="0" xfId="0" applyNumberFormat="1" applyFont="1" applyFill="1"/>
    <xf numFmtId="0" fontId="6" fillId="0" borderId="0" xfId="0" applyFont="1"/>
    <xf numFmtId="1" fontId="5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/>
    <xf numFmtId="1" fontId="5" fillId="0" borderId="0" xfId="1" applyNumberFormat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15" fontId="5" fillId="0" borderId="0" xfId="1" applyNumberFormat="1" applyFont="1" applyFill="1" applyBorder="1" applyAlignment="1">
      <alignment horizontal="center"/>
    </xf>
    <xf numFmtId="2" fontId="4" fillId="3" borderId="0" xfId="1" applyNumberFormat="1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3" borderId="2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7" fontId="4" fillId="3" borderId="7" xfId="1" applyNumberFormat="1" applyFont="1" applyFill="1" applyBorder="1" applyAlignment="1">
      <alignment horizontal="right"/>
    </xf>
    <xf numFmtId="7" fontId="4" fillId="3" borderId="8" xfId="1" applyNumberFormat="1" applyFont="1" applyFill="1" applyBorder="1" applyAlignment="1">
      <alignment horizontal="right"/>
    </xf>
    <xf numFmtId="7" fontId="4" fillId="3" borderId="2" xfId="1" applyNumberFormat="1" applyFont="1" applyFill="1" applyBorder="1" applyAlignment="1">
      <alignment horizontal="right"/>
    </xf>
    <xf numFmtId="9" fontId="4" fillId="3" borderId="2" xfId="9" applyNumberFormat="1" applyFont="1" applyFill="1" applyBorder="1" applyAlignment="1"/>
    <xf numFmtId="1" fontId="4" fillId="3" borderId="0" xfId="1" applyNumberFormat="1" applyFont="1" applyFill="1" applyAlignment="1">
      <alignment horizontal="left"/>
    </xf>
    <xf numFmtId="7" fontId="4" fillId="3" borderId="7" xfId="3" applyFont="1" applyFill="1" applyBorder="1" applyAlignment="1">
      <alignment horizontal="right"/>
    </xf>
    <xf numFmtId="165" fontId="4" fillId="3" borderId="0" xfId="1" applyNumberFormat="1" applyFont="1" applyFill="1" applyAlignment="1">
      <alignment horizontal="left"/>
    </xf>
    <xf numFmtId="166" fontId="4" fillId="3" borderId="0" xfId="1" applyNumberFormat="1" applyFont="1" applyFill="1" applyAlignment="1">
      <alignment horizontal="left"/>
    </xf>
    <xf numFmtId="0" fontId="4" fillId="3" borderId="0" xfId="1" applyFont="1" applyFill="1" applyAlignment="1"/>
    <xf numFmtId="7" fontId="4" fillId="3" borderId="9" xfId="1" applyNumberFormat="1" applyFont="1" applyFill="1" applyBorder="1" applyAlignment="1">
      <alignment horizontal="right"/>
    </xf>
    <xf numFmtId="0" fontId="4" fillId="0" borderId="0" xfId="1" applyFont="1" applyFill="1" applyAlignment="1">
      <alignment horizontal="left"/>
    </xf>
    <xf numFmtId="7" fontId="4" fillId="2" borderId="7" xfId="1" applyNumberFormat="1" applyFont="1" applyFill="1" applyBorder="1" applyAlignment="1">
      <alignment horizontal="right"/>
    </xf>
    <xf numFmtId="7" fontId="4" fillId="2" borderId="8" xfId="1" applyNumberFormat="1" applyFont="1" applyFill="1" applyBorder="1" applyAlignment="1">
      <alignment horizontal="right"/>
    </xf>
    <xf numFmtId="164" fontId="4" fillId="3" borderId="0" xfId="1" applyNumberFormat="1" applyFont="1" applyFill="1" applyAlignment="1">
      <alignment horizontal="left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7" fontId="5" fillId="2" borderId="8" xfId="3" applyFont="1" applyFill="1" applyBorder="1" applyAlignment="1">
      <alignment horizontal="right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15" fontId="5" fillId="0" borderId="0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1" fontId="5" fillId="0" borderId="0" xfId="1" applyNumberFormat="1" applyFont="1" applyFill="1" applyAlignment="1">
      <alignment horizontal="right"/>
    </xf>
    <xf numFmtId="1" fontId="5" fillId="0" borderId="4" xfId="1" applyNumberFormat="1" applyFont="1" applyFill="1" applyBorder="1" applyAlignment="1">
      <alignment horizontal="right"/>
    </xf>
    <xf numFmtId="166" fontId="4" fillId="0" borderId="0" xfId="1" applyNumberFormat="1" applyFont="1" applyFill="1" applyAlignment="1"/>
    <xf numFmtId="166" fontId="4" fillId="0" borderId="4" xfId="1" applyNumberFormat="1" applyFont="1" applyFill="1" applyBorder="1" applyAlignment="1"/>
    <xf numFmtId="0" fontId="6" fillId="0" borderId="0" xfId="0" applyFont="1" applyFill="1" applyAlignment="1"/>
  </cellXfs>
  <cellStyles count="11">
    <cellStyle name="Comma0" xfId="2" xr:uid="{00000000-0005-0000-0000-000000000000}"/>
    <cellStyle name="Currency 2" xfId="3" xr:uid="{00000000-0005-0000-0000-000001000000}"/>
    <cellStyle name="Currency0" xfId="4" xr:uid="{00000000-0005-0000-0000-000002000000}"/>
    <cellStyle name="Date" xfId="5" xr:uid="{00000000-0005-0000-0000-000003000000}"/>
    <cellStyle name="Fixed" xfId="6" xr:uid="{00000000-0005-0000-0000-000004000000}"/>
    <cellStyle name="Heading 1 2" xfId="7" xr:uid="{00000000-0005-0000-0000-000005000000}"/>
    <cellStyle name="Heading 2 2" xfId="8" xr:uid="{00000000-0005-0000-0000-000006000000}"/>
    <cellStyle name="Normal" xfId="0" builtinId="0"/>
    <cellStyle name="Normal 2" xfId="1" xr:uid="{00000000-0005-0000-0000-000008000000}"/>
    <cellStyle name="Percent 2" xfId="9" xr:uid="{00000000-0005-0000-0000-000009000000}"/>
    <cellStyle name="Total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17930</xdr:colOff>
      <xdr:row>0</xdr:row>
      <xdr:rowOff>0</xdr:rowOff>
    </xdr:from>
    <xdr:to>
      <xdr:col>1</xdr:col>
      <xdr:colOff>425824</xdr:colOff>
      <xdr:row>6</xdr:row>
      <xdr:rowOff>22412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0C27D2-002B-4C09-86D2-2C4BF1EA8C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930" y="0"/>
          <a:ext cx="1122269" cy="993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E6CE9-7BBA-4074-A361-C2DEB954F6D7}">
  <sheetPr>
    <pageSetUpPr fitToPage="1"/>
  </sheetPr>
  <dimension ref="A1:AT48"/>
  <sheetViews>
    <sheetView tabSelected="1" zoomScale="85" zoomScaleNormal="85" workbookViewId="0">
      <selection activeCell="A46" sqref="A46:B46"/>
    </sheetView>
  </sheetViews>
  <sheetFormatPr defaultColWidth="8.85546875" defaultRowHeight="12.75" x14ac:dyDescent="0.2"/>
  <cols>
    <col min="1" max="1" width="10.7109375" style="30" bestFit="1" customWidth="1"/>
    <col min="2" max="2" width="72.85546875" style="30" customWidth="1"/>
    <col min="3" max="3" width="6.140625" style="30" bestFit="1" customWidth="1"/>
    <col min="4" max="4" width="11.85546875" style="30" customWidth="1"/>
    <col min="5" max="5" width="12.28515625" style="30" customWidth="1"/>
    <col min="6" max="6" width="14.5703125" style="30" bestFit="1" customWidth="1"/>
    <col min="7" max="7" width="12.28515625" style="30" customWidth="1"/>
    <col min="8" max="8" width="15.85546875" style="30" customWidth="1"/>
    <col min="9" max="9" width="12.28515625" style="30" customWidth="1"/>
    <col min="10" max="10" width="15.85546875" style="30" customWidth="1"/>
    <col min="11" max="11" width="12.28515625" style="30" customWidth="1"/>
    <col min="12" max="12" width="15.85546875" style="30" customWidth="1"/>
    <col min="13" max="13" width="12.28515625" style="30" customWidth="1"/>
    <col min="14" max="14" width="15.85546875" style="30" customWidth="1"/>
    <col min="15" max="15" width="12.5703125" style="30" bestFit="1" customWidth="1"/>
    <col min="16" max="16" width="14.28515625" style="30" bestFit="1" customWidth="1"/>
    <col min="17" max="17" width="12.5703125" style="30" bestFit="1" customWidth="1"/>
    <col min="18" max="18" width="47.5703125" style="30" bestFit="1" customWidth="1"/>
    <col min="19" max="16384" width="8.85546875" style="30"/>
  </cols>
  <sheetData>
    <row r="1" spans="1:46" x14ac:dyDescent="0.2">
      <c r="A1" s="61"/>
      <c r="B1" s="61"/>
      <c r="C1" s="62" t="s">
        <v>36</v>
      </c>
      <c r="D1" s="62"/>
      <c r="E1" s="62"/>
      <c r="F1" s="62"/>
      <c r="G1" s="62"/>
      <c r="H1" s="62"/>
      <c r="I1" s="62"/>
      <c r="J1" s="62"/>
      <c r="K1" s="38"/>
      <c r="L1" s="38"/>
      <c r="M1" s="29"/>
      <c r="N1" s="1"/>
      <c r="O1" s="1"/>
      <c r="P1" s="1"/>
      <c r="Q1" s="1"/>
      <c r="R1" s="1"/>
    </row>
    <row r="2" spans="1:46" x14ac:dyDescent="0.2">
      <c r="A2" s="61"/>
      <c r="B2" s="61"/>
      <c r="C2" s="62" t="s">
        <v>92</v>
      </c>
      <c r="D2" s="62"/>
      <c r="E2" s="62"/>
      <c r="F2" s="62"/>
      <c r="G2" s="62"/>
      <c r="H2" s="62"/>
      <c r="I2" s="62"/>
      <c r="J2" s="62"/>
      <c r="K2" s="38"/>
      <c r="L2" s="38"/>
      <c r="M2" s="1"/>
      <c r="N2" s="1"/>
      <c r="O2" s="1"/>
      <c r="P2" s="1"/>
      <c r="Q2" s="1"/>
      <c r="R2" s="1"/>
    </row>
    <row r="3" spans="1:46" x14ac:dyDescent="0.2">
      <c r="A3" s="61"/>
      <c r="B3" s="61"/>
      <c r="C3" s="62"/>
      <c r="D3" s="62"/>
      <c r="E3" s="62"/>
      <c r="F3" s="62"/>
      <c r="G3" s="62"/>
      <c r="H3" s="62"/>
      <c r="I3" s="62"/>
      <c r="J3" s="62"/>
      <c r="K3" s="38"/>
      <c r="L3" s="38"/>
      <c r="M3" s="1"/>
      <c r="N3" s="1"/>
      <c r="O3" s="1"/>
      <c r="P3" s="1"/>
      <c r="Q3" s="1"/>
      <c r="R3" s="1"/>
    </row>
    <row r="4" spans="1:46" x14ac:dyDescent="0.2">
      <c r="A4" s="1"/>
      <c r="B4" s="1"/>
      <c r="C4" s="63" t="s">
        <v>0</v>
      </c>
      <c r="D4" s="63"/>
      <c r="E4" s="63"/>
      <c r="F4" s="63"/>
      <c r="G4" s="63"/>
      <c r="H4" s="63"/>
      <c r="I4" s="63"/>
      <c r="J4" s="63"/>
      <c r="K4" s="39"/>
      <c r="L4" s="39"/>
      <c r="M4" s="1"/>
      <c r="N4" s="1"/>
      <c r="O4" s="1"/>
      <c r="P4" s="1"/>
      <c r="Q4" s="1"/>
      <c r="R4" s="1"/>
    </row>
    <row r="5" spans="1:46" x14ac:dyDescent="0.2">
      <c r="A5" s="1"/>
      <c r="B5" s="1"/>
      <c r="C5" s="1"/>
      <c r="D5" s="1"/>
      <c r="E5" s="38" t="s">
        <v>1</v>
      </c>
      <c r="F5" s="1"/>
      <c r="G5" s="1"/>
      <c r="H5" s="38" t="s">
        <v>1</v>
      </c>
      <c r="I5" s="1"/>
      <c r="J5" s="1"/>
      <c r="K5" s="1"/>
      <c r="L5" s="1"/>
      <c r="M5" s="1"/>
      <c r="N5" s="1"/>
      <c r="O5" s="1"/>
      <c r="P5" s="1"/>
      <c r="Q5" s="1"/>
      <c r="R5" s="1"/>
    </row>
    <row r="6" spans="1:46" x14ac:dyDescent="0.2">
      <c r="A6" s="1"/>
      <c r="B6" s="1"/>
      <c r="C6" s="64" t="s">
        <v>30</v>
      </c>
      <c r="D6" s="65"/>
      <c r="E6" s="66" t="s">
        <v>2</v>
      </c>
      <c r="F6" s="67"/>
      <c r="G6" s="66" t="s">
        <v>37</v>
      </c>
      <c r="H6" s="67"/>
      <c r="I6" s="66" t="s">
        <v>88</v>
      </c>
      <c r="J6" s="67"/>
      <c r="K6" s="66" t="s">
        <v>89</v>
      </c>
      <c r="L6" s="67"/>
      <c r="M6" s="66" t="s">
        <v>3</v>
      </c>
      <c r="N6" s="67"/>
      <c r="O6" s="66" t="s">
        <v>4</v>
      </c>
      <c r="P6" s="64"/>
      <c r="Q6" s="64"/>
      <c r="R6" s="65"/>
    </row>
    <row r="7" spans="1:46" x14ac:dyDescent="0.2">
      <c r="A7" s="68" t="s">
        <v>53</v>
      </c>
      <c r="B7" s="68"/>
      <c r="C7" s="19"/>
      <c r="D7" s="3" t="s">
        <v>5</v>
      </c>
      <c r="E7" s="4" t="s">
        <v>6</v>
      </c>
      <c r="F7" s="5" t="s">
        <v>7</v>
      </c>
      <c r="G7" s="4" t="s">
        <v>6</v>
      </c>
      <c r="H7" s="5" t="s">
        <v>7</v>
      </c>
      <c r="I7" s="4" t="s">
        <v>6</v>
      </c>
      <c r="J7" s="5" t="s">
        <v>7</v>
      </c>
      <c r="K7" s="4" t="s">
        <v>6</v>
      </c>
      <c r="L7" s="5" t="s">
        <v>7</v>
      </c>
      <c r="M7" s="4" t="s">
        <v>8</v>
      </c>
      <c r="N7" s="5" t="s">
        <v>9</v>
      </c>
      <c r="O7" s="4" t="s">
        <v>8</v>
      </c>
      <c r="P7" s="2" t="s">
        <v>9</v>
      </c>
      <c r="Q7" s="2" t="s">
        <v>9</v>
      </c>
      <c r="R7" s="3" t="s">
        <v>31</v>
      </c>
    </row>
    <row r="8" spans="1:46" x14ac:dyDescent="0.2">
      <c r="A8" s="14" t="s">
        <v>10</v>
      </c>
      <c r="B8" s="14" t="s">
        <v>11</v>
      </c>
      <c r="C8" s="8" t="s">
        <v>12</v>
      </c>
      <c r="D8" s="9" t="s">
        <v>13</v>
      </c>
      <c r="E8" s="7" t="s">
        <v>14</v>
      </c>
      <c r="F8" s="6" t="s">
        <v>15</v>
      </c>
      <c r="G8" s="7" t="s">
        <v>14</v>
      </c>
      <c r="H8" s="6" t="s">
        <v>15</v>
      </c>
      <c r="I8" s="7" t="s">
        <v>14</v>
      </c>
      <c r="J8" s="6" t="s">
        <v>15</v>
      </c>
      <c r="K8" s="7" t="s">
        <v>14</v>
      </c>
      <c r="L8" s="6" t="s">
        <v>15</v>
      </c>
      <c r="M8" s="7" t="s">
        <v>16</v>
      </c>
      <c r="N8" s="6" t="s">
        <v>16</v>
      </c>
      <c r="O8" s="7" t="s">
        <v>17</v>
      </c>
      <c r="P8" s="8" t="s">
        <v>17</v>
      </c>
      <c r="Q8" s="8" t="s">
        <v>18</v>
      </c>
      <c r="R8" s="9" t="s">
        <v>32</v>
      </c>
    </row>
    <row r="9" spans="1:46" x14ac:dyDescent="0.2">
      <c r="A9" s="40">
        <v>304.33</v>
      </c>
      <c r="B9" s="41" t="s">
        <v>51</v>
      </c>
      <c r="C9" s="42" t="s">
        <v>20</v>
      </c>
      <c r="D9" s="43">
        <v>270</v>
      </c>
      <c r="E9" s="44">
        <v>60</v>
      </c>
      <c r="F9" s="45">
        <f>$D9*E9</f>
        <v>16200</v>
      </c>
      <c r="G9" s="44">
        <v>50</v>
      </c>
      <c r="H9" s="45">
        <f>$D9*G9</f>
        <v>13500</v>
      </c>
      <c r="I9" s="44">
        <v>51</v>
      </c>
      <c r="J9" s="45">
        <f>$D9*I9</f>
        <v>13770</v>
      </c>
      <c r="K9" s="44">
        <v>60</v>
      </c>
      <c r="L9" s="45">
        <f>$D9*K9</f>
        <v>16200</v>
      </c>
      <c r="M9" s="44">
        <f>(G9+I9+K9)/3</f>
        <v>53.666666666666664</v>
      </c>
      <c r="N9" s="45">
        <f>$D9*M9</f>
        <v>14490</v>
      </c>
      <c r="O9" s="44">
        <f>K9-E9</f>
        <v>0</v>
      </c>
      <c r="P9" s="46">
        <f>$D9*O9</f>
        <v>0</v>
      </c>
      <c r="Q9" s="47">
        <f>(P9/F9)</f>
        <v>0</v>
      </c>
      <c r="R9" s="10"/>
    </row>
    <row r="10" spans="1:46" x14ac:dyDescent="0.2">
      <c r="A10" s="15" t="s">
        <v>83</v>
      </c>
      <c r="B10" s="54" t="s">
        <v>46</v>
      </c>
      <c r="C10" s="2" t="s">
        <v>21</v>
      </c>
      <c r="D10" s="3">
        <v>2600</v>
      </c>
      <c r="E10" s="11">
        <v>90</v>
      </c>
      <c r="F10" s="16">
        <f t="shared" ref="F10:H38" si="0">$D10*E10</f>
        <v>234000</v>
      </c>
      <c r="G10" s="11">
        <v>91</v>
      </c>
      <c r="H10" s="16">
        <f t="shared" si="0"/>
        <v>236600</v>
      </c>
      <c r="I10" s="11">
        <v>84.5</v>
      </c>
      <c r="J10" s="16">
        <f t="shared" ref="J10:J39" si="1">$D10*I10</f>
        <v>219700</v>
      </c>
      <c r="K10" s="11">
        <v>77.25</v>
      </c>
      <c r="L10" s="16">
        <f t="shared" ref="L10:L39" si="2">$D10*K10</f>
        <v>200850</v>
      </c>
      <c r="M10" s="11">
        <f t="shared" ref="M10:M39" si="3">(G10+I10+K10)/3</f>
        <v>84.25</v>
      </c>
      <c r="N10" s="16">
        <f t="shared" ref="N10:N39" si="4">$D10*M10</f>
        <v>219050</v>
      </c>
      <c r="O10" s="11">
        <f t="shared" ref="O10:O39" si="5">K10-E10</f>
        <v>-12.75</v>
      </c>
      <c r="P10" s="20">
        <f t="shared" ref="P10:P39" si="6">$D10*O10</f>
        <v>-33150</v>
      </c>
      <c r="Q10" s="21">
        <f>(P10/F10)</f>
        <v>-0.14166666666666666</v>
      </c>
      <c r="R10" s="10"/>
    </row>
    <row r="11" spans="1:46" x14ac:dyDescent="0.2">
      <c r="A11" s="40" t="s">
        <v>54</v>
      </c>
      <c r="B11" s="41" t="s">
        <v>47</v>
      </c>
      <c r="C11" s="42" t="s">
        <v>21</v>
      </c>
      <c r="D11" s="43">
        <v>130</v>
      </c>
      <c r="E11" s="44">
        <v>150</v>
      </c>
      <c r="F11" s="45">
        <f t="shared" si="0"/>
        <v>19500</v>
      </c>
      <c r="G11" s="44">
        <v>175</v>
      </c>
      <c r="H11" s="45">
        <f t="shared" si="0"/>
        <v>22750</v>
      </c>
      <c r="I11" s="44">
        <v>185</v>
      </c>
      <c r="J11" s="45">
        <f t="shared" si="1"/>
        <v>24050</v>
      </c>
      <c r="K11" s="44">
        <v>115</v>
      </c>
      <c r="L11" s="45">
        <f t="shared" si="2"/>
        <v>14950</v>
      </c>
      <c r="M11" s="44">
        <f t="shared" si="3"/>
        <v>158.33333333333334</v>
      </c>
      <c r="N11" s="45">
        <f t="shared" si="4"/>
        <v>20583.333333333336</v>
      </c>
      <c r="O11" s="44">
        <f t="shared" si="5"/>
        <v>-35</v>
      </c>
      <c r="P11" s="46">
        <f t="shared" si="6"/>
        <v>-4550</v>
      </c>
      <c r="Q11" s="47">
        <f t="shared" ref="Q11:Q39" si="7">(P11/F11)</f>
        <v>-0.23333333333333334</v>
      </c>
      <c r="R11" s="10"/>
    </row>
    <row r="12" spans="1:46" x14ac:dyDescent="0.2">
      <c r="A12" s="15">
        <v>410.22</v>
      </c>
      <c r="B12" s="54" t="s">
        <v>38</v>
      </c>
      <c r="C12" s="2" t="s">
        <v>44</v>
      </c>
      <c r="D12" s="3">
        <v>2750</v>
      </c>
      <c r="E12" s="11">
        <v>6</v>
      </c>
      <c r="F12" s="16">
        <f t="shared" si="0"/>
        <v>16500</v>
      </c>
      <c r="G12" s="11">
        <v>6</v>
      </c>
      <c r="H12" s="16">
        <f t="shared" si="0"/>
        <v>16500</v>
      </c>
      <c r="I12" s="11">
        <v>4</v>
      </c>
      <c r="J12" s="16">
        <f t="shared" si="1"/>
        <v>11000</v>
      </c>
      <c r="K12" s="11">
        <v>6.5</v>
      </c>
      <c r="L12" s="16">
        <f t="shared" si="2"/>
        <v>17875</v>
      </c>
      <c r="M12" s="11">
        <f t="shared" si="3"/>
        <v>5.5</v>
      </c>
      <c r="N12" s="16">
        <f t="shared" si="4"/>
        <v>15125</v>
      </c>
      <c r="O12" s="11">
        <f t="shared" si="5"/>
        <v>0.5</v>
      </c>
      <c r="P12" s="20">
        <f t="shared" si="6"/>
        <v>1375</v>
      </c>
      <c r="Q12" s="21">
        <f t="shared" si="7"/>
        <v>8.3333333333333329E-2</v>
      </c>
      <c r="R12" s="10"/>
    </row>
    <row r="13" spans="1:46" s="58" customFormat="1" x14ac:dyDescent="0.2">
      <c r="A13" s="57">
        <v>411.3</v>
      </c>
      <c r="B13" s="41" t="s">
        <v>39</v>
      </c>
      <c r="C13" s="42" t="s">
        <v>21</v>
      </c>
      <c r="D13" s="43">
        <v>1350</v>
      </c>
      <c r="E13" s="44">
        <v>89</v>
      </c>
      <c r="F13" s="45">
        <f t="shared" si="0"/>
        <v>120150</v>
      </c>
      <c r="G13" s="44">
        <v>91</v>
      </c>
      <c r="H13" s="45">
        <f t="shared" si="0"/>
        <v>122850</v>
      </c>
      <c r="I13" s="44">
        <v>85.5</v>
      </c>
      <c r="J13" s="45">
        <f t="shared" si="1"/>
        <v>115425</v>
      </c>
      <c r="K13" s="44">
        <v>77.25</v>
      </c>
      <c r="L13" s="45">
        <f t="shared" si="2"/>
        <v>104287.5</v>
      </c>
      <c r="M13" s="44">
        <f t="shared" si="3"/>
        <v>84.583333333333329</v>
      </c>
      <c r="N13" s="45">
        <f t="shared" si="4"/>
        <v>114187.5</v>
      </c>
      <c r="O13" s="44">
        <f t="shared" si="5"/>
        <v>-11.75</v>
      </c>
      <c r="P13" s="46">
        <f t="shared" si="6"/>
        <v>-15862.5</v>
      </c>
      <c r="Q13" s="47">
        <f t="shared" si="7"/>
        <v>-0.13202247191011235</v>
      </c>
      <c r="R13" s="1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</row>
    <row r="14" spans="1:46" x14ac:dyDescent="0.2">
      <c r="A14" s="23" t="s">
        <v>55</v>
      </c>
      <c r="B14" s="54" t="s">
        <v>86</v>
      </c>
      <c r="C14" s="2" t="s">
        <v>23</v>
      </c>
      <c r="D14" s="3">
        <v>2500</v>
      </c>
      <c r="E14" s="11">
        <v>8</v>
      </c>
      <c r="F14" s="16">
        <f t="shared" si="0"/>
        <v>20000</v>
      </c>
      <c r="G14" s="11">
        <v>8</v>
      </c>
      <c r="H14" s="16">
        <f t="shared" si="0"/>
        <v>20000</v>
      </c>
      <c r="I14" s="11">
        <v>8.9</v>
      </c>
      <c r="J14" s="16">
        <f t="shared" si="1"/>
        <v>22250</v>
      </c>
      <c r="K14" s="11">
        <v>5</v>
      </c>
      <c r="L14" s="16">
        <f t="shared" si="2"/>
        <v>12500</v>
      </c>
      <c r="M14" s="11">
        <f t="shared" si="3"/>
        <v>7.3</v>
      </c>
      <c r="N14" s="16">
        <f t="shared" si="4"/>
        <v>18250</v>
      </c>
      <c r="O14" s="11">
        <f t="shared" si="5"/>
        <v>-3</v>
      </c>
      <c r="P14" s="20">
        <f t="shared" si="6"/>
        <v>-7500</v>
      </c>
      <c r="Q14" s="21">
        <f t="shared" si="7"/>
        <v>-0.375</v>
      </c>
      <c r="R14" s="10"/>
    </row>
    <row r="15" spans="1:46" s="58" customFormat="1" x14ac:dyDescent="0.2">
      <c r="A15" s="48" t="s">
        <v>56</v>
      </c>
      <c r="B15" s="58" t="s">
        <v>60</v>
      </c>
      <c r="C15" s="42" t="s">
        <v>22</v>
      </c>
      <c r="D15" s="43">
        <v>2</v>
      </c>
      <c r="E15" s="44">
        <v>300</v>
      </c>
      <c r="F15" s="45">
        <f t="shared" si="0"/>
        <v>600</v>
      </c>
      <c r="G15" s="44">
        <v>350</v>
      </c>
      <c r="H15" s="45">
        <f t="shared" si="0"/>
        <v>700</v>
      </c>
      <c r="I15" s="44">
        <v>500</v>
      </c>
      <c r="J15" s="45">
        <f t="shared" si="1"/>
        <v>1000</v>
      </c>
      <c r="K15" s="44">
        <v>347</v>
      </c>
      <c r="L15" s="45">
        <f t="shared" si="2"/>
        <v>694</v>
      </c>
      <c r="M15" s="44">
        <f t="shared" si="3"/>
        <v>399</v>
      </c>
      <c r="N15" s="45">
        <f t="shared" si="4"/>
        <v>798</v>
      </c>
      <c r="O15" s="44">
        <f t="shared" si="5"/>
        <v>47</v>
      </c>
      <c r="P15" s="46">
        <f t="shared" si="6"/>
        <v>94</v>
      </c>
      <c r="Q15" s="47">
        <f t="shared" si="7"/>
        <v>0.15666666666666668</v>
      </c>
      <c r="R15" s="1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46" x14ac:dyDescent="0.2">
      <c r="A16" s="23" t="s">
        <v>57</v>
      </c>
      <c r="B16" s="33" t="s">
        <v>61</v>
      </c>
      <c r="C16" s="2" t="s">
        <v>87</v>
      </c>
      <c r="D16" s="3">
        <v>15</v>
      </c>
      <c r="E16" s="11">
        <v>325</v>
      </c>
      <c r="F16" s="16">
        <f t="shared" si="0"/>
        <v>4875</v>
      </c>
      <c r="G16" s="11">
        <v>320</v>
      </c>
      <c r="H16" s="16">
        <f t="shared" si="0"/>
        <v>4800</v>
      </c>
      <c r="I16" s="11">
        <v>660</v>
      </c>
      <c r="J16" s="16">
        <f t="shared" si="1"/>
        <v>9900</v>
      </c>
      <c r="K16" s="11">
        <v>320</v>
      </c>
      <c r="L16" s="16">
        <f t="shared" si="2"/>
        <v>4800</v>
      </c>
      <c r="M16" s="11">
        <f t="shared" si="3"/>
        <v>433.33333333333331</v>
      </c>
      <c r="N16" s="16">
        <f t="shared" si="4"/>
        <v>6500</v>
      </c>
      <c r="O16" s="11">
        <f t="shared" si="5"/>
        <v>-5</v>
      </c>
      <c r="P16" s="20">
        <f t="shared" si="6"/>
        <v>-75</v>
      </c>
      <c r="Q16" s="21">
        <f t="shared" si="7"/>
        <v>-1.5384615384615385E-2</v>
      </c>
      <c r="R16" s="10"/>
    </row>
    <row r="17" spans="1:46" s="58" customFormat="1" x14ac:dyDescent="0.2">
      <c r="A17" s="48" t="s">
        <v>58</v>
      </c>
      <c r="B17" s="58" t="s">
        <v>62</v>
      </c>
      <c r="C17" s="42" t="s">
        <v>22</v>
      </c>
      <c r="D17" s="43">
        <v>2</v>
      </c>
      <c r="E17" s="44">
        <v>325</v>
      </c>
      <c r="F17" s="45">
        <f t="shared" si="0"/>
        <v>650</v>
      </c>
      <c r="G17" s="44">
        <v>350</v>
      </c>
      <c r="H17" s="45">
        <f t="shared" si="0"/>
        <v>700</v>
      </c>
      <c r="I17" s="44">
        <v>495</v>
      </c>
      <c r="J17" s="45">
        <f t="shared" si="1"/>
        <v>990</v>
      </c>
      <c r="K17" s="44">
        <v>347</v>
      </c>
      <c r="L17" s="45">
        <f t="shared" si="2"/>
        <v>694</v>
      </c>
      <c r="M17" s="44">
        <f t="shared" si="3"/>
        <v>397.33333333333331</v>
      </c>
      <c r="N17" s="45">
        <f t="shared" si="4"/>
        <v>794.66666666666663</v>
      </c>
      <c r="O17" s="44">
        <f t="shared" si="5"/>
        <v>22</v>
      </c>
      <c r="P17" s="46">
        <f t="shared" si="6"/>
        <v>44</v>
      </c>
      <c r="Q17" s="47">
        <f t="shared" si="7"/>
        <v>6.7692307692307691E-2</v>
      </c>
      <c r="R17" s="1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</row>
    <row r="18" spans="1:46" x14ac:dyDescent="0.2">
      <c r="A18" s="23" t="s">
        <v>59</v>
      </c>
      <c r="B18" s="33" t="s">
        <v>63</v>
      </c>
      <c r="C18" s="2" t="s">
        <v>87</v>
      </c>
      <c r="D18" s="3">
        <v>15</v>
      </c>
      <c r="E18" s="11">
        <v>325</v>
      </c>
      <c r="F18" s="16">
        <f t="shared" si="0"/>
        <v>4875</v>
      </c>
      <c r="G18" s="11">
        <v>320</v>
      </c>
      <c r="H18" s="16">
        <f t="shared" si="0"/>
        <v>4800</v>
      </c>
      <c r="I18" s="11">
        <v>660</v>
      </c>
      <c r="J18" s="16">
        <f t="shared" si="1"/>
        <v>9900</v>
      </c>
      <c r="K18" s="11">
        <v>320</v>
      </c>
      <c r="L18" s="16">
        <f t="shared" si="2"/>
        <v>4800</v>
      </c>
      <c r="M18" s="11">
        <f t="shared" si="3"/>
        <v>433.33333333333331</v>
      </c>
      <c r="N18" s="16">
        <f t="shared" si="4"/>
        <v>6500</v>
      </c>
      <c r="O18" s="11">
        <f t="shared" si="5"/>
        <v>-5</v>
      </c>
      <c r="P18" s="20">
        <f t="shared" si="6"/>
        <v>-75</v>
      </c>
      <c r="Q18" s="21">
        <f t="shared" si="7"/>
        <v>-1.5384615384615385E-2</v>
      </c>
      <c r="R18" s="10"/>
    </row>
    <row r="19" spans="1:46" s="58" customFormat="1" x14ac:dyDescent="0.2">
      <c r="A19" s="48" t="s">
        <v>66</v>
      </c>
      <c r="B19" s="58" t="s">
        <v>64</v>
      </c>
      <c r="C19" s="42" t="s">
        <v>22</v>
      </c>
      <c r="D19" s="43">
        <v>2</v>
      </c>
      <c r="E19" s="44">
        <v>325</v>
      </c>
      <c r="F19" s="45">
        <f t="shared" si="0"/>
        <v>650</v>
      </c>
      <c r="G19" s="44">
        <v>350</v>
      </c>
      <c r="H19" s="45">
        <f t="shared" si="0"/>
        <v>700</v>
      </c>
      <c r="I19" s="44">
        <v>495</v>
      </c>
      <c r="J19" s="45">
        <f t="shared" si="1"/>
        <v>990</v>
      </c>
      <c r="K19" s="44">
        <v>347</v>
      </c>
      <c r="L19" s="45">
        <f t="shared" si="2"/>
        <v>694</v>
      </c>
      <c r="M19" s="44">
        <f t="shared" si="3"/>
        <v>397.33333333333331</v>
      </c>
      <c r="N19" s="45">
        <f t="shared" si="4"/>
        <v>794.66666666666663</v>
      </c>
      <c r="O19" s="44">
        <f t="shared" si="5"/>
        <v>22</v>
      </c>
      <c r="P19" s="46">
        <f t="shared" si="6"/>
        <v>44</v>
      </c>
      <c r="Q19" s="47">
        <f t="shared" si="7"/>
        <v>6.7692307692307691E-2</v>
      </c>
      <c r="R19" s="1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x14ac:dyDescent="0.2">
      <c r="A20" s="23" t="s">
        <v>67</v>
      </c>
      <c r="B20" s="33" t="s">
        <v>65</v>
      </c>
      <c r="C20" s="2" t="s">
        <v>87</v>
      </c>
      <c r="D20" s="3">
        <v>15</v>
      </c>
      <c r="E20" s="11">
        <v>325</v>
      </c>
      <c r="F20" s="16">
        <f t="shared" si="0"/>
        <v>4875</v>
      </c>
      <c r="G20" s="11">
        <v>320</v>
      </c>
      <c r="H20" s="16">
        <f t="shared" si="0"/>
        <v>4800</v>
      </c>
      <c r="I20" s="11">
        <v>660</v>
      </c>
      <c r="J20" s="16">
        <f t="shared" si="1"/>
        <v>9900</v>
      </c>
      <c r="K20" s="11">
        <v>320</v>
      </c>
      <c r="L20" s="16">
        <f t="shared" si="2"/>
        <v>4800</v>
      </c>
      <c r="M20" s="11">
        <f t="shared" si="3"/>
        <v>433.33333333333331</v>
      </c>
      <c r="N20" s="16">
        <f t="shared" si="4"/>
        <v>6500</v>
      </c>
      <c r="O20" s="11">
        <f t="shared" si="5"/>
        <v>-5</v>
      </c>
      <c r="P20" s="20">
        <f t="shared" si="6"/>
        <v>-75</v>
      </c>
      <c r="Q20" s="21">
        <f t="shared" si="7"/>
        <v>-1.5384615384615385E-2</v>
      </c>
      <c r="R20" s="10"/>
    </row>
    <row r="21" spans="1:46" x14ac:dyDescent="0.2">
      <c r="A21" s="40">
        <v>604.54999999999995</v>
      </c>
      <c r="B21" s="41" t="s">
        <v>40</v>
      </c>
      <c r="C21" s="42" t="s">
        <v>22</v>
      </c>
      <c r="D21" s="43">
        <v>28</v>
      </c>
      <c r="E21" s="44">
        <v>175</v>
      </c>
      <c r="F21" s="45">
        <f t="shared" si="0"/>
        <v>4900</v>
      </c>
      <c r="G21" s="44">
        <v>255</v>
      </c>
      <c r="H21" s="45">
        <f t="shared" si="0"/>
        <v>7140</v>
      </c>
      <c r="I21" s="49">
        <v>200</v>
      </c>
      <c r="J21" s="45">
        <f t="shared" si="1"/>
        <v>5600</v>
      </c>
      <c r="K21" s="49">
        <v>265</v>
      </c>
      <c r="L21" s="45">
        <f t="shared" si="2"/>
        <v>7420</v>
      </c>
      <c r="M21" s="44">
        <f t="shared" si="3"/>
        <v>240</v>
      </c>
      <c r="N21" s="45">
        <f t="shared" si="4"/>
        <v>6720</v>
      </c>
      <c r="O21" s="44">
        <f t="shared" si="5"/>
        <v>90</v>
      </c>
      <c r="P21" s="46">
        <f t="shared" si="6"/>
        <v>2520</v>
      </c>
      <c r="Q21" s="47">
        <f t="shared" si="7"/>
        <v>0.51428571428571423</v>
      </c>
      <c r="R21" s="10"/>
    </row>
    <row r="22" spans="1:46" x14ac:dyDescent="0.2">
      <c r="A22" s="15" t="s">
        <v>68</v>
      </c>
      <c r="B22" s="37" t="s">
        <v>69</v>
      </c>
      <c r="C22" s="2" t="s">
        <v>22</v>
      </c>
      <c r="D22" s="3">
        <v>4</v>
      </c>
      <c r="E22" s="11">
        <v>700</v>
      </c>
      <c r="F22" s="16">
        <f t="shared" si="0"/>
        <v>2800</v>
      </c>
      <c r="G22" s="11">
        <v>765</v>
      </c>
      <c r="H22" s="16">
        <f t="shared" si="0"/>
        <v>3060</v>
      </c>
      <c r="I22" s="12">
        <v>665</v>
      </c>
      <c r="J22" s="16">
        <f t="shared" si="1"/>
        <v>2660</v>
      </c>
      <c r="K22" s="12">
        <v>735</v>
      </c>
      <c r="L22" s="16">
        <f t="shared" si="2"/>
        <v>2940</v>
      </c>
      <c r="M22" s="11">
        <f t="shared" si="3"/>
        <v>721.66666666666663</v>
      </c>
      <c r="N22" s="16">
        <f t="shared" si="4"/>
        <v>2886.6666666666665</v>
      </c>
      <c r="O22" s="11">
        <f t="shared" si="5"/>
        <v>35</v>
      </c>
      <c r="P22" s="20">
        <f t="shared" si="6"/>
        <v>140</v>
      </c>
      <c r="Q22" s="21">
        <f t="shared" si="7"/>
        <v>0.05</v>
      </c>
      <c r="R22" s="10"/>
    </row>
    <row r="23" spans="1:46" x14ac:dyDescent="0.2">
      <c r="A23" s="40" t="s">
        <v>70</v>
      </c>
      <c r="B23" s="41" t="s">
        <v>71</v>
      </c>
      <c r="C23" s="42" t="s">
        <v>22</v>
      </c>
      <c r="D23" s="43">
        <v>7</v>
      </c>
      <c r="E23" s="44">
        <v>1000</v>
      </c>
      <c r="F23" s="45">
        <f t="shared" si="0"/>
        <v>7000</v>
      </c>
      <c r="G23" s="44">
        <v>1100</v>
      </c>
      <c r="H23" s="45">
        <f t="shared" si="0"/>
        <v>7700</v>
      </c>
      <c r="I23" s="49">
        <v>875</v>
      </c>
      <c r="J23" s="45">
        <f t="shared" si="1"/>
        <v>6125</v>
      </c>
      <c r="K23" s="49">
        <v>1370</v>
      </c>
      <c r="L23" s="45">
        <f t="shared" si="2"/>
        <v>9590</v>
      </c>
      <c r="M23" s="44">
        <f t="shared" si="3"/>
        <v>1115</v>
      </c>
      <c r="N23" s="45">
        <f t="shared" si="4"/>
        <v>7805</v>
      </c>
      <c r="O23" s="44">
        <f t="shared" si="5"/>
        <v>370</v>
      </c>
      <c r="P23" s="46">
        <f t="shared" si="6"/>
        <v>2590</v>
      </c>
      <c r="Q23" s="47">
        <f t="shared" si="7"/>
        <v>0.37</v>
      </c>
      <c r="R23" s="10"/>
    </row>
    <row r="24" spans="1:46" x14ac:dyDescent="0.2">
      <c r="A24" s="15" t="s">
        <v>72</v>
      </c>
      <c r="B24" s="54" t="s">
        <v>73</v>
      </c>
      <c r="C24" s="2" t="s">
        <v>22</v>
      </c>
      <c r="D24" s="3">
        <v>0</v>
      </c>
      <c r="E24" s="11">
        <v>700</v>
      </c>
      <c r="F24" s="16">
        <f t="shared" si="0"/>
        <v>0</v>
      </c>
      <c r="G24" s="11">
        <v>0</v>
      </c>
      <c r="H24" s="16">
        <f t="shared" si="0"/>
        <v>0</v>
      </c>
      <c r="I24" s="12">
        <v>665</v>
      </c>
      <c r="J24" s="16">
        <f t="shared" si="1"/>
        <v>0</v>
      </c>
      <c r="K24" s="12">
        <v>735</v>
      </c>
      <c r="L24" s="16">
        <f t="shared" si="2"/>
        <v>0</v>
      </c>
      <c r="M24" s="11">
        <f t="shared" si="3"/>
        <v>466.66666666666669</v>
      </c>
      <c r="N24" s="16">
        <f t="shared" si="4"/>
        <v>0</v>
      </c>
      <c r="O24" s="11">
        <f t="shared" si="5"/>
        <v>35</v>
      </c>
      <c r="P24" s="20">
        <f t="shared" si="6"/>
        <v>0</v>
      </c>
      <c r="Q24" s="21"/>
      <c r="R24" s="10"/>
    </row>
    <row r="25" spans="1:46" s="58" customFormat="1" x14ac:dyDescent="0.2">
      <c r="A25" s="40" t="s">
        <v>74</v>
      </c>
      <c r="B25" s="41" t="s">
        <v>75</v>
      </c>
      <c r="C25" s="42" t="s">
        <v>22</v>
      </c>
      <c r="D25" s="43">
        <v>1</v>
      </c>
      <c r="E25" s="44">
        <v>1000</v>
      </c>
      <c r="F25" s="45">
        <f t="shared" si="0"/>
        <v>1000</v>
      </c>
      <c r="G25" s="44">
        <v>1200</v>
      </c>
      <c r="H25" s="45">
        <f t="shared" si="0"/>
        <v>1200</v>
      </c>
      <c r="I25" s="49">
        <v>1060</v>
      </c>
      <c r="J25" s="45">
        <f t="shared" si="1"/>
        <v>1060</v>
      </c>
      <c r="K25" s="49">
        <v>1370</v>
      </c>
      <c r="L25" s="45">
        <f t="shared" si="2"/>
        <v>1370</v>
      </c>
      <c r="M25" s="44">
        <f t="shared" si="3"/>
        <v>1210</v>
      </c>
      <c r="N25" s="45">
        <f t="shared" si="4"/>
        <v>1210</v>
      </c>
      <c r="O25" s="44">
        <f t="shared" si="5"/>
        <v>370</v>
      </c>
      <c r="P25" s="46">
        <f t="shared" si="6"/>
        <v>370</v>
      </c>
      <c r="Q25" s="47">
        <f t="shared" si="7"/>
        <v>0.37</v>
      </c>
      <c r="R25" s="1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</row>
    <row r="26" spans="1:46" x14ac:dyDescent="0.2">
      <c r="A26" s="15">
        <v>604.72</v>
      </c>
      <c r="B26" s="54" t="s">
        <v>48</v>
      </c>
      <c r="C26" s="2" t="s">
        <v>22</v>
      </c>
      <c r="D26" s="3">
        <v>23</v>
      </c>
      <c r="E26" s="11">
        <v>400</v>
      </c>
      <c r="F26" s="16">
        <f t="shared" si="0"/>
        <v>9200</v>
      </c>
      <c r="G26" s="11">
        <v>585</v>
      </c>
      <c r="H26" s="16">
        <f t="shared" si="0"/>
        <v>13455</v>
      </c>
      <c r="I26" s="12">
        <v>810</v>
      </c>
      <c r="J26" s="16">
        <f t="shared" si="1"/>
        <v>18630</v>
      </c>
      <c r="K26" s="12">
        <v>700</v>
      </c>
      <c r="L26" s="16">
        <f t="shared" si="2"/>
        <v>16100</v>
      </c>
      <c r="M26" s="11">
        <f t="shared" si="3"/>
        <v>698.33333333333337</v>
      </c>
      <c r="N26" s="16">
        <f t="shared" si="4"/>
        <v>16061.666666666668</v>
      </c>
      <c r="O26" s="11">
        <f t="shared" si="5"/>
        <v>300</v>
      </c>
      <c r="P26" s="20">
        <f t="shared" si="6"/>
        <v>6900</v>
      </c>
      <c r="Q26" s="21">
        <f t="shared" si="7"/>
        <v>0.75</v>
      </c>
      <c r="R26" s="10"/>
    </row>
    <row r="27" spans="1:46" s="58" customFormat="1" x14ac:dyDescent="0.2">
      <c r="A27" s="50">
        <v>609.81100000000004</v>
      </c>
      <c r="B27" s="41" t="s">
        <v>41</v>
      </c>
      <c r="C27" s="42" t="s">
        <v>19</v>
      </c>
      <c r="D27" s="43">
        <v>50</v>
      </c>
      <c r="E27" s="44">
        <v>25</v>
      </c>
      <c r="F27" s="45">
        <f t="shared" si="0"/>
        <v>1250</v>
      </c>
      <c r="G27" s="44">
        <v>15</v>
      </c>
      <c r="H27" s="45">
        <f t="shared" si="0"/>
        <v>750</v>
      </c>
      <c r="I27" s="49">
        <v>21</v>
      </c>
      <c r="J27" s="45">
        <f t="shared" si="1"/>
        <v>1050</v>
      </c>
      <c r="K27" s="49">
        <v>11</v>
      </c>
      <c r="L27" s="45">
        <f t="shared" si="2"/>
        <v>550</v>
      </c>
      <c r="M27" s="44">
        <f t="shared" si="3"/>
        <v>15.666666666666666</v>
      </c>
      <c r="N27" s="45">
        <f t="shared" si="4"/>
        <v>783.33333333333326</v>
      </c>
      <c r="O27" s="44">
        <f t="shared" si="5"/>
        <v>-14</v>
      </c>
      <c r="P27" s="46">
        <f t="shared" si="6"/>
        <v>-700</v>
      </c>
      <c r="Q27" s="47">
        <f t="shared" si="7"/>
        <v>-0.56000000000000005</v>
      </c>
      <c r="R27" s="1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</row>
    <row r="28" spans="1:46" x14ac:dyDescent="0.2">
      <c r="A28" s="22">
        <v>609.81200000000001</v>
      </c>
      <c r="B28" s="37" t="s">
        <v>76</v>
      </c>
      <c r="C28" s="2" t="s">
        <v>19</v>
      </c>
      <c r="D28" s="3">
        <v>50</v>
      </c>
      <c r="E28" s="11">
        <v>25</v>
      </c>
      <c r="F28" s="16">
        <f t="shared" si="0"/>
        <v>1250</v>
      </c>
      <c r="G28" s="11">
        <v>15</v>
      </c>
      <c r="H28" s="16">
        <f t="shared" si="0"/>
        <v>750</v>
      </c>
      <c r="I28" s="12">
        <v>21</v>
      </c>
      <c r="J28" s="16">
        <f t="shared" si="1"/>
        <v>1050</v>
      </c>
      <c r="K28" s="12">
        <v>11</v>
      </c>
      <c r="L28" s="16">
        <f t="shared" si="2"/>
        <v>550</v>
      </c>
      <c r="M28" s="11">
        <f t="shared" si="3"/>
        <v>15.666666666666666</v>
      </c>
      <c r="N28" s="16">
        <f t="shared" si="4"/>
        <v>783.33333333333326</v>
      </c>
      <c r="O28" s="11">
        <f t="shared" si="5"/>
        <v>-14</v>
      </c>
      <c r="P28" s="20">
        <f t="shared" si="6"/>
        <v>-700</v>
      </c>
      <c r="Q28" s="21">
        <f t="shared" si="7"/>
        <v>-0.56000000000000005</v>
      </c>
      <c r="R28" s="10"/>
    </row>
    <row r="29" spans="1:46" x14ac:dyDescent="0.2">
      <c r="A29" s="50">
        <v>618.70000000000005</v>
      </c>
      <c r="B29" s="41" t="s">
        <v>78</v>
      </c>
      <c r="C29" s="42" t="s">
        <v>79</v>
      </c>
      <c r="D29" s="43">
        <v>300</v>
      </c>
      <c r="E29" s="44">
        <v>35</v>
      </c>
      <c r="F29" s="45">
        <f t="shared" si="0"/>
        <v>10500</v>
      </c>
      <c r="G29" s="44">
        <v>45</v>
      </c>
      <c r="H29" s="45">
        <f t="shared" si="0"/>
        <v>13500</v>
      </c>
      <c r="I29" s="49">
        <v>42</v>
      </c>
      <c r="J29" s="45">
        <f t="shared" si="1"/>
        <v>12600</v>
      </c>
      <c r="K29" s="49">
        <v>57.2</v>
      </c>
      <c r="L29" s="45">
        <f t="shared" si="2"/>
        <v>17160</v>
      </c>
      <c r="M29" s="44">
        <f t="shared" si="3"/>
        <v>48.066666666666663</v>
      </c>
      <c r="N29" s="45">
        <f t="shared" si="4"/>
        <v>14419.999999999998</v>
      </c>
      <c r="O29" s="44">
        <f t="shared" si="5"/>
        <v>22.200000000000003</v>
      </c>
      <c r="P29" s="46">
        <f t="shared" si="6"/>
        <v>6660.0000000000009</v>
      </c>
      <c r="Q29" s="47">
        <f t="shared" si="7"/>
        <v>0.63428571428571434</v>
      </c>
      <c r="R29" s="10"/>
    </row>
    <row r="30" spans="1:46" x14ac:dyDescent="0.2">
      <c r="A30" s="22">
        <v>619.25</v>
      </c>
      <c r="B30" s="37" t="s">
        <v>80</v>
      </c>
      <c r="C30" s="2" t="s">
        <v>81</v>
      </c>
      <c r="D30" s="3">
        <v>30</v>
      </c>
      <c r="E30" s="11">
        <v>250</v>
      </c>
      <c r="F30" s="16">
        <f t="shared" si="0"/>
        <v>7500</v>
      </c>
      <c r="G30" s="55">
        <v>185</v>
      </c>
      <c r="H30" s="56">
        <f t="shared" si="0"/>
        <v>5550</v>
      </c>
      <c r="I30" s="12">
        <v>620</v>
      </c>
      <c r="J30" s="16">
        <f t="shared" si="1"/>
        <v>18600</v>
      </c>
      <c r="K30" s="12">
        <v>250</v>
      </c>
      <c r="L30" s="16">
        <f t="shared" si="2"/>
        <v>7500</v>
      </c>
      <c r="M30" s="11">
        <f t="shared" si="3"/>
        <v>351.66666666666669</v>
      </c>
      <c r="N30" s="16">
        <f t="shared" si="4"/>
        <v>10550</v>
      </c>
      <c r="O30" s="11">
        <f t="shared" si="5"/>
        <v>0</v>
      </c>
      <c r="P30" s="20">
        <f t="shared" si="6"/>
        <v>0</v>
      </c>
      <c r="Q30" s="21">
        <f t="shared" si="7"/>
        <v>0</v>
      </c>
      <c r="R30" s="10"/>
    </row>
    <row r="31" spans="1:46" s="58" customFormat="1" x14ac:dyDescent="0.2">
      <c r="A31" s="50">
        <v>628.20000000000005</v>
      </c>
      <c r="B31" s="41" t="s">
        <v>85</v>
      </c>
      <c r="C31" s="42" t="s">
        <v>19</v>
      </c>
      <c r="D31" s="43">
        <v>50</v>
      </c>
      <c r="E31" s="44">
        <v>5</v>
      </c>
      <c r="F31" s="45">
        <f t="shared" si="0"/>
        <v>250</v>
      </c>
      <c r="G31" s="44">
        <v>1</v>
      </c>
      <c r="H31" s="45">
        <f t="shared" si="0"/>
        <v>50</v>
      </c>
      <c r="I31" s="49">
        <v>15</v>
      </c>
      <c r="J31" s="45">
        <f t="shared" si="1"/>
        <v>750</v>
      </c>
      <c r="K31" s="49">
        <v>6</v>
      </c>
      <c r="L31" s="45">
        <f t="shared" si="2"/>
        <v>300</v>
      </c>
      <c r="M31" s="44">
        <f t="shared" si="3"/>
        <v>7.333333333333333</v>
      </c>
      <c r="N31" s="45">
        <f t="shared" si="4"/>
        <v>366.66666666666663</v>
      </c>
      <c r="O31" s="44">
        <f t="shared" si="5"/>
        <v>1</v>
      </c>
      <c r="P31" s="46">
        <f t="shared" si="6"/>
        <v>50</v>
      </c>
      <c r="Q31" s="47">
        <f t="shared" si="7"/>
        <v>0.2</v>
      </c>
      <c r="R31" s="1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</row>
    <row r="32" spans="1:46" x14ac:dyDescent="0.2">
      <c r="A32" s="22">
        <v>632.01040999999998</v>
      </c>
      <c r="B32" s="33" t="s">
        <v>90</v>
      </c>
      <c r="C32" s="2" t="s">
        <v>19</v>
      </c>
      <c r="D32" s="3">
        <v>3000</v>
      </c>
      <c r="E32" s="11">
        <v>3</v>
      </c>
      <c r="F32" s="16">
        <f t="shared" si="0"/>
        <v>9000</v>
      </c>
      <c r="G32" s="11">
        <v>0.5</v>
      </c>
      <c r="H32" s="16">
        <f t="shared" si="0"/>
        <v>1500</v>
      </c>
      <c r="I32" s="12">
        <v>0.38</v>
      </c>
      <c r="J32" s="16">
        <f t="shared" si="1"/>
        <v>1140</v>
      </c>
      <c r="K32" s="12">
        <v>0.25</v>
      </c>
      <c r="L32" s="16">
        <f t="shared" si="2"/>
        <v>750</v>
      </c>
      <c r="M32" s="11">
        <f t="shared" si="3"/>
        <v>0.37666666666666665</v>
      </c>
      <c r="N32" s="16">
        <f t="shared" si="4"/>
        <v>1130</v>
      </c>
      <c r="O32" s="11">
        <f t="shared" si="5"/>
        <v>-2.75</v>
      </c>
      <c r="P32" s="20">
        <f t="shared" si="6"/>
        <v>-8250</v>
      </c>
      <c r="Q32" s="21">
        <f t="shared" si="7"/>
        <v>-0.91666666666666663</v>
      </c>
      <c r="R32" s="10"/>
    </row>
    <row r="33" spans="1:46" s="58" customFormat="1" x14ac:dyDescent="0.2">
      <c r="A33" s="50">
        <v>632.01041999999995</v>
      </c>
      <c r="B33" s="59" t="s">
        <v>91</v>
      </c>
      <c r="C33" s="42" t="s">
        <v>19</v>
      </c>
      <c r="D33" s="43">
        <v>12250</v>
      </c>
      <c r="E33" s="44">
        <v>3</v>
      </c>
      <c r="F33" s="45">
        <f t="shared" si="0"/>
        <v>36750</v>
      </c>
      <c r="G33" s="44">
        <v>0.5</v>
      </c>
      <c r="H33" s="45">
        <f t="shared" si="0"/>
        <v>6125</v>
      </c>
      <c r="I33" s="49">
        <v>0.6</v>
      </c>
      <c r="J33" s="45">
        <f t="shared" si="1"/>
        <v>7350</v>
      </c>
      <c r="K33" s="49">
        <v>0.47</v>
      </c>
      <c r="L33" s="45">
        <f t="shared" si="2"/>
        <v>5757.5</v>
      </c>
      <c r="M33" s="44">
        <f t="shared" si="3"/>
        <v>0.52333333333333332</v>
      </c>
      <c r="N33" s="45">
        <f t="shared" si="4"/>
        <v>6410.833333333333</v>
      </c>
      <c r="O33" s="44">
        <f t="shared" si="5"/>
        <v>-2.5300000000000002</v>
      </c>
      <c r="P33" s="46">
        <f t="shared" si="6"/>
        <v>-30992.500000000004</v>
      </c>
      <c r="Q33" s="47">
        <f t="shared" si="7"/>
        <v>-0.84333333333333338</v>
      </c>
      <c r="R33" s="1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</row>
    <row r="34" spans="1:46" x14ac:dyDescent="0.2">
      <c r="A34" s="24">
        <v>632.01120000000003</v>
      </c>
      <c r="B34" s="1" t="s">
        <v>50</v>
      </c>
      <c r="C34" s="2" t="s">
        <v>19</v>
      </c>
      <c r="D34" s="3">
        <v>400</v>
      </c>
      <c r="E34" s="12">
        <v>2</v>
      </c>
      <c r="F34" s="16">
        <f t="shared" si="0"/>
        <v>800</v>
      </c>
      <c r="G34" s="12">
        <v>3</v>
      </c>
      <c r="H34" s="16">
        <f t="shared" si="0"/>
        <v>1200</v>
      </c>
      <c r="I34" s="12">
        <v>4</v>
      </c>
      <c r="J34" s="16">
        <f t="shared" si="1"/>
        <v>1600</v>
      </c>
      <c r="K34" s="12">
        <v>0.77</v>
      </c>
      <c r="L34" s="16">
        <f t="shared" si="2"/>
        <v>308</v>
      </c>
      <c r="M34" s="11">
        <f t="shared" si="3"/>
        <v>2.59</v>
      </c>
      <c r="N34" s="16">
        <f t="shared" si="4"/>
        <v>1036</v>
      </c>
      <c r="O34" s="11">
        <f t="shared" si="5"/>
        <v>-1.23</v>
      </c>
      <c r="P34" s="20">
        <f t="shared" si="6"/>
        <v>-492</v>
      </c>
      <c r="Q34" s="21">
        <f t="shared" si="7"/>
        <v>-0.61499999999999999</v>
      </c>
      <c r="R34" s="10"/>
    </row>
    <row r="35" spans="1:46" x14ac:dyDescent="0.2">
      <c r="A35" s="51">
        <v>632.01179999999999</v>
      </c>
      <c r="B35" s="52" t="s">
        <v>42</v>
      </c>
      <c r="C35" s="42" t="s">
        <v>19</v>
      </c>
      <c r="D35" s="43">
        <v>250</v>
      </c>
      <c r="E35" s="49">
        <v>2</v>
      </c>
      <c r="F35" s="45">
        <f t="shared" si="0"/>
        <v>500</v>
      </c>
      <c r="G35" s="49">
        <v>4.5</v>
      </c>
      <c r="H35" s="45">
        <f t="shared" si="0"/>
        <v>1125</v>
      </c>
      <c r="I35" s="49">
        <v>2</v>
      </c>
      <c r="J35" s="45">
        <f t="shared" si="1"/>
        <v>500</v>
      </c>
      <c r="K35" s="49">
        <v>1.1499999999999999</v>
      </c>
      <c r="L35" s="45">
        <f t="shared" si="2"/>
        <v>287.5</v>
      </c>
      <c r="M35" s="44">
        <f t="shared" si="3"/>
        <v>2.5500000000000003</v>
      </c>
      <c r="N35" s="45">
        <f t="shared" si="4"/>
        <v>637.50000000000011</v>
      </c>
      <c r="O35" s="44">
        <f t="shared" si="5"/>
        <v>-0.85000000000000009</v>
      </c>
      <c r="P35" s="46">
        <f t="shared" si="6"/>
        <v>-212.50000000000003</v>
      </c>
      <c r="Q35" s="47">
        <f t="shared" si="7"/>
        <v>-0.42500000000000004</v>
      </c>
      <c r="R35" s="10"/>
    </row>
    <row r="36" spans="1:46" x14ac:dyDescent="0.2">
      <c r="A36" s="15">
        <v>632.02</v>
      </c>
      <c r="B36" s="1" t="s">
        <v>43</v>
      </c>
      <c r="C36" s="2" t="s">
        <v>24</v>
      </c>
      <c r="D36" s="3">
        <v>100</v>
      </c>
      <c r="E36" s="12">
        <v>3</v>
      </c>
      <c r="F36" s="16">
        <f t="shared" si="0"/>
        <v>300</v>
      </c>
      <c r="G36" s="12">
        <v>4.5</v>
      </c>
      <c r="H36" s="16">
        <f t="shared" si="0"/>
        <v>450</v>
      </c>
      <c r="I36" s="12">
        <v>11</v>
      </c>
      <c r="J36" s="16">
        <f t="shared" si="1"/>
        <v>1100</v>
      </c>
      <c r="K36" s="12">
        <v>3.25</v>
      </c>
      <c r="L36" s="16">
        <f t="shared" si="2"/>
        <v>325</v>
      </c>
      <c r="M36" s="11">
        <f t="shared" si="3"/>
        <v>6.25</v>
      </c>
      <c r="N36" s="16">
        <f t="shared" si="4"/>
        <v>625</v>
      </c>
      <c r="O36" s="11">
        <f t="shared" si="5"/>
        <v>0.25</v>
      </c>
      <c r="P36" s="20">
        <f t="shared" si="6"/>
        <v>25</v>
      </c>
      <c r="Q36" s="21">
        <f t="shared" si="7"/>
        <v>8.3333333333333329E-2</v>
      </c>
      <c r="R36" s="10"/>
    </row>
    <row r="37" spans="1:46" s="58" customFormat="1" x14ac:dyDescent="0.2">
      <c r="A37" s="48">
        <v>692</v>
      </c>
      <c r="B37" s="52" t="s">
        <v>26</v>
      </c>
      <c r="C37" s="42" t="s">
        <v>25</v>
      </c>
      <c r="D37" s="43">
        <v>1</v>
      </c>
      <c r="E37" s="49">
        <v>150000</v>
      </c>
      <c r="F37" s="45">
        <f>$D37*E37</f>
        <v>150000</v>
      </c>
      <c r="G37" s="49">
        <v>75000</v>
      </c>
      <c r="H37" s="45">
        <f t="shared" si="0"/>
        <v>75000</v>
      </c>
      <c r="I37" s="49">
        <v>32500</v>
      </c>
      <c r="J37" s="45">
        <f t="shared" si="1"/>
        <v>32500</v>
      </c>
      <c r="K37" s="49">
        <v>18250</v>
      </c>
      <c r="L37" s="45">
        <f t="shared" si="2"/>
        <v>18250</v>
      </c>
      <c r="M37" s="44">
        <f t="shared" si="3"/>
        <v>41916.666666666664</v>
      </c>
      <c r="N37" s="45">
        <f t="shared" si="4"/>
        <v>41916.666666666664</v>
      </c>
      <c r="O37" s="44">
        <f t="shared" si="5"/>
        <v>-131750</v>
      </c>
      <c r="P37" s="46">
        <f t="shared" si="6"/>
        <v>-131750</v>
      </c>
      <c r="Q37" s="47">
        <f t="shared" si="7"/>
        <v>-0.8783333333333333</v>
      </c>
      <c r="R37" s="1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</row>
    <row r="38" spans="1:46" x14ac:dyDescent="0.2">
      <c r="A38" s="23">
        <v>800</v>
      </c>
      <c r="B38" s="1" t="s">
        <v>49</v>
      </c>
      <c r="C38" s="2" t="s">
        <v>25</v>
      </c>
      <c r="D38" s="3">
        <v>23</v>
      </c>
      <c r="E38" s="12">
        <v>180</v>
      </c>
      <c r="F38" s="25">
        <f t="shared" si="0"/>
        <v>4140</v>
      </c>
      <c r="G38" s="12">
        <v>250</v>
      </c>
      <c r="H38" s="16">
        <f t="shared" si="0"/>
        <v>5750</v>
      </c>
      <c r="I38" s="12">
        <v>295</v>
      </c>
      <c r="J38" s="25">
        <f t="shared" si="1"/>
        <v>6785</v>
      </c>
      <c r="K38" s="12">
        <v>150</v>
      </c>
      <c r="L38" s="25">
        <f t="shared" si="2"/>
        <v>3450</v>
      </c>
      <c r="M38" s="11">
        <f t="shared" si="3"/>
        <v>231.66666666666666</v>
      </c>
      <c r="N38" s="25">
        <f t="shared" si="4"/>
        <v>5328.333333333333</v>
      </c>
      <c r="O38" s="11">
        <f t="shared" si="5"/>
        <v>-30</v>
      </c>
      <c r="P38" s="20">
        <f t="shared" si="6"/>
        <v>-690</v>
      </c>
      <c r="Q38" s="21">
        <f t="shared" si="7"/>
        <v>-0.16666666666666666</v>
      </c>
      <c r="R38" s="10"/>
    </row>
    <row r="39" spans="1:46" s="58" customFormat="1" x14ac:dyDescent="0.2">
      <c r="A39" s="48">
        <v>1010.2</v>
      </c>
      <c r="B39" s="52" t="s">
        <v>82</v>
      </c>
      <c r="C39" s="42" t="s">
        <v>77</v>
      </c>
      <c r="D39" s="43">
        <v>1</v>
      </c>
      <c r="E39" s="49">
        <v>35000</v>
      </c>
      <c r="F39" s="53">
        <f t="shared" ref="F39" si="8">$D39*E39</f>
        <v>35000</v>
      </c>
      <c r="G39" s="49">
        <v>35000</v>
      </c>
      <c r="H39" s="45">
        <f t="shared" ref="H39" si="9">$D39*G39</f>
        <v>35000</v>
      </c>
      <c r="I39" s="49">
        <v>35000</v>
      </c>
      <c r="J39" s="53">
        <f t="shared" si="1"/>
        <v>35000</v>
      </c>
      <c r="K39" s="49">
        <v>35000</v>
      </c>
      <c r="L39" s="53">
        <f t="shared" si="2"/>
        <v>35000</v>
      </c>
      <c r="M39" s="44">
        <f t="shared" si="3"/>
        <v>35000</v>
      </c>
      <c r="N39" s="53">
        <f t="shared" si="4"/>
        <v>35000</v>
      </c>
      <c r="O39" s="44">
        <f t="shared" si="5"/>
        <v>0</v>
      </c>
      <c r="P39" s="46">
        <f t="shared" si="6"/>
        <v>0</v>
      </c>
      <c r="Q39" s="47">
        <f t="shared" si="7"/>
        <v>0</v>
      </c>
      <c r="R39" s="1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</row>
    <row r="40" spans="1:46" x14ac:dyDescent="0.2">
      <c r="A40" s="69" t="s">
        <v>84</v>
      </c>
      <c r="B40" s="70"/>
      <c r="C40" s="2"/>
      <c r="D40" s="13"/>
      <c r="E40" s="12"/>
      <c r="F40" s="17">
        <f>SUM(F9:F39)</f>
        <v>725015</v>
      </c>
      <c r="G40" s="12"/>
      <c r="H40" s="60">
        <f>SUM(H9:H39)</f>
        <v>628005</v>
      </c>
      <c r="I40" s="12"/>
      <c r="J40" s="17">
        <f>SUM(J9:J39)</f>
        <v>592975</v>
      </c>
      <c r="K40" s="12"/>
      <c r="L40" s="17">
        <f>SUM(L9:L39)</f>
        <v>510752.5</v>
      </c>
      <c r="M40" s="12"/>
      <c r="N40" s="17">
        <f>SUM(N9:N39)</f>
        <v>577244.16666666674</v>
      </c>
      <c r="O40" s="12"/>
      <c r="P40" s="17">
        <f>SUM(P9:P39)</f>
        <v>-214262.5</v>
      </c>
      <c r="Q40" s="21"/>
      <c r="R40" s="10"/>
    </row>
    <row r="41" spans="1:46" x14ac:dyDescent="0.2">
      <c r="A41" s="36"/>
      <c r="B41" s="34"/>
      <c r="C41" s="2"/>
      <c r="D41" s="13"/>
      <c r="E41" s="12"/>
      <c r="F41" s="17"/>
      <c r="G41" s="12"/>
      <c r="H41" s="17"/>
      <c r="I41" s="12"/>
      <c r="J41" s="17"/>
      <c r="K41" s="12"/>
      <c r="L41" s="17"/>
      <c r="M41" s="12"/>
      <c r="N41" s="17"/>
      <c r="O41" s="12"/>
      <c r="P41" s="18"/>
      <c r="Q41" s="21"/>
      <c r="R41" s="10"/>
    </row>
    <row r="42" spans="1:46" x14ac:dyDescent="0.2">
      <c r="A42" s="71" t="s">
        <v>45</v>
      </c>
      <c r="B42" s="72"/>
      <c r="C42" s="19"/>
      <c r="D42" s="10"/>
      <c r="E42" s="26"/>
      <c r="F42" s="5"/>
      <c r="G42" s="26"/>
      <c r="H42" s="5" t="s">
        <v>27</v>
      </c>
      <c r="I42" s="26"/>
      <c r="J42" s="5" t="s">
        <v>27</v>
      </c>
      <c r="K42" s="26"/>
      <c r="L42" s="5" t="s">
        <v>27</v>
      </c>
      <c r="M42" s="27"/>
      <c r="N42" s="28"/>
      <c r="O42" s="27"/>
      <c r="P42" s="19"/>
      <c r="Q42" s="19"/>
      <c r="R42" s="10"/>
    </row>
    <row r="43" spans="1:46" x14ac:dyDescent="0.2">
      <c r="A43" s="71" t="s">
        <v>34</v>
      </c>
      <c r="B43" s="72"/>
      <c r="C43" s="19"/>
      <c r="D43" s="10"/>
      <c r="E43" s="26"/>
      <c r="F43" s="5"/>
      <c r="G43" s="26"/>
      <c r="H43" s="5" t="s">
        <v>93</v>
      </c>
      <c r="I43" s="26"/>
      <c r="J43" s="5" t="s">
        <v>27</v>
      </c>
      <c r="K43" s="26"/>
      <c r="L43" s="5" t="s">
        <v>27</v>
      </c>
      <c r="M43" s="27"/>
      <c r="N43" s="28"/>
      <c r="O43" s="27"/>
      <c r="P43" s="19"/>
      <c r="Q43" s="19"/>
      <c r="R43" s="10"/>
    </row>
    <row r="44" spans="1:46" x14ac:dyDescent="0.2">
      <c r="A44" s="71" t="s">
        <v>35</v>
      </c>
      <c r="B44" s="72"/>
      <c r="C44" s="19"/>
      <c r="D44" s="10"/>
      <c r="E44" s="26"/>
      <c r="F44" s="5"/>
      <c r="G44" s="26"/>
      <c r="H44" s="5" t="s">
        <v>93</v>
      </c>
      <c r="I44" s="26"/>
      <c r="J44" s="5" t="s">
        <v>27</v>
      </c>
      <c r="K44" s="26"/>
      <c r="L44" s="5" t="s">
        <v>27</v>
      </c>
      <c r="M44" s="27"/>
      <c r="N44" s="28"/>
      <c r="O44" s="27"/>
      <c r="P44" s="19"/>
      <c r="Q44" s="19"/>
      <c r="R44" s="10"/>
    </row>
    <row r="45" spans="1:46" x14ac:dyDescent="0.2">
      <c r="A45" s="71" t="s">
        <v>28</v>
      </c>
      <c r="B45" s="72"/>
      <c r="C45" s="19"/>
      <c r="D45" s="10"/>
      <c r="E45" s="26"/>
      <c r="F45" s="5"/>
      <c r="G45" s="26"/>
      <c r="H45" s="5" t="s">
        <v>29</v>
      </c>
      <c r="I45" s="26"/>
      <c r="J45" s="5" t="s">
        <v>29</v>
      </c>
      <c r="K45" s="26"/>
      <c r="L45" s="5" t="s">
        <v>29</v>
      </c>
      <c r="M45" s="27"/>
      <c r="N45" s="28"/>
      <c r="O45" s="27"/>
      <c r="P45" s="19"/>
      <c r="Q45" s="19"/>
      <c r="R45" s="10"/>
    </row>
    <row r="46" spans="1:46" x14ac:dyDescent="0.2">
      <c r="A46" s="71" t="s">
        <v>33</v>
      </c>
      <c r="B46" s="72"/>
      <c r="C46" s="19"/>
      <c r="D46" s="10"/>
      <c r="E46" s="26"/>
      <c r="F46" s="5"/>
      <c r="G46" s="26"/>
      <c r="H46" s="5" t="s">
        <v>27</v>
      </c>
      <c r="I46" s="26"/>
      <c r="J46" s="5" t="s">
        <v>27</v>
      </c>
      <c r="K46" s="26"/>
      <c r="L46" s="5" t="s">
        <v>27</v>
      </c>
      <c r="M46" s="27"/>
      <c r="N46" s="28"/>
      <c r="O46" s="27"/>
      <c r="P46" s="19"/>
      <c r="Q46" s="19"/>
      <c r="R46" s="10"/>
    </row>
    <row r="47" spans="1:46" x14ac:dyDescent="0.2">
      <c r="A47" s="31"/>
      <c r="B47" s="35" t="s">
        <v>52</v>
      </c>
      <c r="F47" s="32"/>
    </row>
    <row r="48" spans="1:46" x14ac:dyDescent="0.2">
      <c r="A48" s="73"/>
      <c r="B48" s="73"/>
    </row>
  </sheetData>
  <mergeCells count="22">
    <mergeCell ref="A45:B45"/>
    <mergeCell ref="A46:B46"/>
    <mergeCell ref="A48:B48"/>
    <mergeCell ref="A42:B42"/>
    <mergeCell ref="A43:B43"/>
    <mergeCell ref="A44:B44"/>
    <mergeCell ref="M6:N6"/>
    <mergeCell ref="O6:R6"/>
    <mergeCell ref="A7:B7"/>
    <mergeCell ref="A40:B40"/>
    <mergeCell ref="K6:L6"/>
    <mergeCell ref="C4:J4"/>
    <mergeCell ref="C6:D6"/>
    <mergeCell ref="E6:F6"/>
    <mergeCell ref="G6:H6"/>
    <mergeCell ref="I6:J6"/>
    <mergeCell ref="A1:B1"/>
    <mergeCell ref="C1:J1"/>
    <mergeCell ref="A2:B2"/>
    <mergeCell ref="C2:J2"/>
    <mergeCell ref="A3:B3"/>
    <mergeCell ref="C3:J3"/>
  </mergeCells>
  <printOptions horizontalCentered="1"/>
  <pageMargins left="0.25" right="0.25" top="0.25" bottom="0.25" header="0" footer="0"/>
  <pageSetup paperSize="3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Bid Tabulation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Bourcier</dc:creator>
  <cp:lastModifiedBy>Brenda Breda</cp:lastModifiedBy>
  <cp:lastPrinted>2018-07-24T14:29:41Z</cp:lastPrinted>
  <dcterms:created xsi:type="dcterms:W3CDTF">2016-03-15T13:09:10Z</dcterms:created>
  <dcterms:modified xsi:type="dcterms:W3CDTF">2022-01-21T13:04:03Z</dcterms:modified>
</cp:coreProperties>
</file>